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215" windowWidth="19200" windowHeight="6735"/>
  </bookViews>
  <sheets>
    <sheet name="ZESTAWIENIE" sheetId="7" r:id="rId1"/>
    <sheet name="STAWKI" sheetId="8" r:id="rId2"/>
  </sheets>
  <definedNames>
    <definedName name="_xlnm.Print_Area" localSheetId="0">ZESTAWIENIE!$A$1:$AA$23</definedName>
  </definedNames>
  <calcPr calcId="125725"/>
</workbook>
</file>

<file path=xl/calcChain.xml><?xml version="1.0" encoding="utf-8"?>
<calcChain xmlns="http://schemas.openxmlformats.org/spreadsheetml/2006/main">
  <c r="V7" i="7"/>
  <c r="T7"/>
  <c r="S7"/>
  <c r="R7"/>
  <c r="G10" i="8" l="1"/>
  <c r="G9"/>
  <c r="G8"/>
  <c r="G7"/>
  <c r="G6"/>
  <c r="G5"/>
  <c r="G4"/>
  <c r="G3"/>
  <c r="G2"/>
  <c r="K9" i="7" l="1"/>
  <c r="R9" s="1"/>
  <c r="K8"/>
  <c r="R8" s="1"/>
  <c r="K7"/>
  <c r="S9" l="1"/>
  <c r="T9" s="1"/>
  <c r="V9" s="1"/>
  <c r="M7"/>
  <c r="N7" s="1"/>
  <c r="S8"/>
  <c r="T8" s="1"/>
  <c r="V8" s="1"/>
  <c r="M8"/>
  <c r="N8" s="1"/>
  <c r="M9"/>
  <c r="N9" s="1"/>
</calcChain>
</file>

<file path=xl/sharedStrings.xml><?xml version="1.0" encoding="utf-8"?>
<sst xmlns="http://schemas.openxmlformats.org/spreadsheetml/2006/main" count="88" uniqueCount="83">
  <si>
    <t>m-c</t>
  </si>
  <si>
    <t>wpłaty dokonywane przez pracodawców na PFRON</t>
  </si>
  <si>
    <t>nagrody jubileuszowe i odprawy pracownicze</t>
  </si>
  <si>
    <t>koszty składek i opłat fakultatywnych, niewymaganych obowiązującymi przepisami prawa krajowego, chyba że:</t>
  </si>
  <si>
    <t>zostały wprowadzone przez instytucję co najmniej 6 m-cy przed złożeniem wniosku o dofinansowanie</t>
  </si>
  <si>
    <t>potencjalnie obejmują wszystkich pracowników danej instytucji</t>
  </si>
  <si>
    <t>NUMER DOKUMENTU  Lista Płac</t>
  </si>
  <si>
    <t>DATA WYSTAWIENIA DOKUMENTU RRRR-MM-DD</t>
  </si>
  <si>
    <t>DATA ZAPŁATY</t>
  </si>
  <si>
    <t>NR KSIĘGOWY</t>
  </si>
  <si>
    <t>kalkulacja refundacji wynagrodzenia w projekcie</t>
  </si>
  <si>
    <t>koszt w projekcie</t>
  </si>
  <si>
    <t>profesor</t>
  </si>
  <si>
    <t>**z wyjątkiem:</t>
  </si>
  <si>
    <t>UWAGA!</t>
  </si>
  <si>
    <r>
      <t xml:space="preserve">Zestawienie wynagrodzeń podstawowych pracownika  wykonującego pracę w projekcie:  </t>
    </r>
    <r>
      <rPr>
        <b/>
        <sz val="12"/>
        <color indexed="8"/>
        <rFont val="Verdana"/>
        <family val="2"/>
        <charset val="238"/>
      </rPr>
      <t xml:space="preserve">Zintegrowany Program Rozwoju Akademii Górniczo-Hutniczej w Krakowie 
</t>
    </r>
    <r>
      <rPr>
        <sz val="12"/>
        <color indexed="8"/>
        <rFont val="Verdana"/>
        <family val="2"/>
        <charset val="238"/>
      </rPr>
      <t xml:space="preserve">nr projektu w AGH: </t>
    </r>
    <r>
      <rPr>
        <b/>
        <sz val="12"/>
        <color indexed="8"/>
        <rFont val="Verdana"/>
        <family val="2"/>
        <charset val="238"/>
      </rPr>
      <t xml:space="preserve">502.000.20990/ S 96  </t>
    </r>
    <r>
      <rPr>
        <sz val="12"/>
        <color indexed="8"/>
        <rFont val="Verdana"/>
        <family val="2"/>
        <charset val="238"/>
      </rPr>
      <t xml:space="preserve"> 
za m-c</t>
    </r>
    <r>
      <rPr>
        <b/>
        <sz val="12"/>
        <color indexed="8"/>
        <rFont val="Verdana"/>
        <family val="2"/>
        <charset val="238"/>
      </rPr>
      <t xml:space="preserve"> październik 2018 r.</t>
    </r>
  </si>
  <si>
    <t>SL2014</t>
  </si>
  <si>
    <t>Lp.</t>
  </si>
  <si>
    <t>Nr zad.</t>
  </si>
  <si>
    <t>Tytuł, imię i nazwisko</t>
  </si>
  <si>
    <t>zostały przewidziane w regulaminie pracy lub regulaminie wynagradzania instytucji lub też innych właściwych przepisach prawa pracy</t>
  </si>
  <si>
    <t>suma liczby godzin pensum m-cznie i wysokość stawki - nieprzekraczalny limit z wniosku o dofinansowanie!</t>
  </si>
  <si>
    <t>ZAŁACZNIKIEM NIEZBĘDNYM DO WYKAZU SĄ MIESIĘCZNE PROTOKOŁY ODBIORU</t>
  </si>
  <si>
    <t>Pensum 
m-czne (godz.)***</t>
  </si>
  <si>
    <t>Stawka godzinowa brutto</t>
  </si>
  <si>
    <t>Podstawowy stosunek pracy</t>
  </si>
  <si>
    <r>
      <t xml:space="preserve">Wyliczenie wynagrodzeń do refundacji  </t>
    </r>
    <r>
      <rPr>
        <sz val="12"/>
        <color indexed="8"/>
        <rFont val="Verdana"/>
        <family val="2"/>
        <charset val="238"/>
      </rPr>
      <t>(na podstawie listy płac)</t>
    </r>
  </si>
  <si>
    <t>Nazwa przedmiotu</t>
  </si>
  <si>
    <t>Liczba zrealizowanych godzin****</t>
  </si>
  <si>
    <t>****liczba godzin zajęc dydaktycznych w danym m-cu (zgodna z protokołem odbioru)</t>
  </si>
  <si>
    <t xml:space="preserve">***liczba godzin pensum m-cznie przyjęta do algorytmu </t>
  </si>
  <si>
    <t>Grupa stanowisk</t>
  </si>
  <si>
    <t>stanowisko</t>
  </si>
  <si>
    <t>pensum 
rok tydzień / m-c</t>
  </si>
  <si>
    <t>od
(brutto)</t>
  </si>
  <si>
    <t>do
(brutto)</t>
  </si>
  <si>
    <t>2x brutto</t>
  </si>
  <si>
    <t>brutto</t>
  </si>
  <si>
    <t>profesor zwyczajny</t>
  </si>
  <si>
    <t>profesor nadzwyczajny posiadający tytuł naukowy profesora, profesor wizytujący posiadający tytuł naukowy profesora</t>
  </si>
  <si>
    <t xml:space="preserve">profesor nadzwyczajny posiadający stopień naukowy doktora habilitowanego, profesor wizytujący posiadający stopień naukowy doktora habilitowanego </t>
  </si>
  <si>
    <t>adiunkt</t>
  </si>
  <si>
    <t>adiunkt posiadający stopień naukowy doktora habilitowanego</t>
  </si>
  <si>
    <t>adiunkt posiadający stopień naukowy doktora, starszy wykładowca posiadający stopień naukowy doktora*</t>
  </si>
  <si>
    <t>starszy wykładowca nieposiadający stopnia naukowego</t>
  </si>
  <si>
    <t>asystent</t>
  </si>
  <si>
    <t>lektor, instruktor</t>
  </si>
  <si>
    <t>Wykładowca (lektor)</t>
  </si>
  <si>
    <t>* pensum jak u wykładowcy</t>
  </si>
  <si>
    <t>kwoty wynikające z obliczenia (przyjęto średnią wartość z przedziału)</t>
  </si>
  <si>
    <t>METODOLOGIA</t>
  </si>
  <si>
    <t>Sg = ((Wśr*D%)/Pmc)*N</t>
  </si>
  <si>
    <t>Sg</t>
  </si>
  <si>
    <t>stawka godzinowa</t>
  </si>
  <si>
    <t>Wśr</t>
  </si>
  <si>
    <t>Średnia stawka miesięczna brutto wynikająca z tabeli wynagrodzeń</t>
  </si>
  <si>
    <t>D%</t>
  </si>
  <si>
    <t>Składowa procentowa dyaktyki w wynagrodzeniu (45% lub 80%)</t>
  </si>
  <si>
    <t>Pmc</t>
  </si>
  <si>
    <t>Pensum miesięczne</t>
  </si>
  <si>
    <t>N</t>
  </si>
  <si>
    <t>Narzuty (19,55%+8,5%+1,66%=29,71%)</t>
  </si>
  <si>
    <t>Stawka godzinowa brutto brutto</t>
  </si>
  <si>
    <t>Załącznik nr 3</t>
  </si>
  <si>
    <r>
      <t>180/6/</t>
    </r>
    <r>
      <rPr>
        <b/>
        <sz val="11"/>
        <color theme="1"/>
        <rFont val="Calibri"/>
        <family val="2"/>
        <charset val="238"/>
        <scheme val="minor"/>
      </rPr>
      <t>24</t>
    </r>
  </si>
  <si>
    <r>
      <t>210/7/</t>
    </r>
    <r>
      <rPr>
        <b/>
        <sz val="11"/>
        <color theme="1"/>
        <rFont val="Calibri"/>
        <family val="2"/>
        <charset val="238"/>
        <scheme val="minor"/>
      </rPr>
      <t>28</t>
    </r>
  </si>
  <si>
    <r>
      <t>240/8/</t>
    </r>
    <r>
      <rPr>
        <b/>
        <sz val="11"/>
        <color theme="1"/>
        <rFont val="Calibri"/>
        <family val="2"/>
        <charset val="238"/>
        <scheme val="minor"/>
      </rPr>
      <t>32</t>
    </r>
  </si>
  <si>
    <r>
      <t>360/12/</t>
    </r>
    <r>
      <rPr>
        <b/>
        <sz val="11"/>
        <color theme="1"/>
        <rFont val="Calibri"/>
        <family val="2"/>
        <charset val="238"/>
        <scheme val="minor"/>
      </rPr>
      <t>48</t>
    </r>
  </si>
  <si>
    <r>
      <t>240/8/</t>
    </r>
    <r>
      <rPr>
        <b/>
        <sz val="11"/>
        <color theme="1"/>
        <rFont val="Calibri"/>
        <family val="2"/>
        <charset val="238"/>
        <scheme val="minor"/>
      </rPr>
      <t>35</t>
    </r>
  </si>
  <si>
    <r>
      <t>540/18/</t>
    </r>
    <r>
      <rPr>
        <b/>
        <sz val="11"/>
        <color theme="1"/>
        <rFont val="Calibri"/>
        <family val="2"/>
        <charset val="238"/>
        <scheme val="minor"/>
      </rPr>
      <t>72</t>
    </r>
  </si>
  <si>
    <t>Kwota dokumentu brutto</t>
  </si>
  <si>
    <t>% czasu pracy przeznaczonego na obowiązki dydaktyczne (45/80)</t>
  </si>
  <si>
    <t>Koszt pracy ogółem</t>
  </si>
  <si>
    <t>Wysokość pochodnych pracodawcy</t>
  </si>
  <si>
    <t>Stawka zatwierdzona w Projekcie brutto brutto</t>
  </si>
  <si>
    <t>Pozycja budż.</t>
  </si>
  <si>
    <t>Stanowisko*</t>
  </si>
  <si>
    <t>Płaca zasadnicza</t>
  </si>
  <si>
    <t>Dodatek stażowy</t>
  </si>
  <si>
    <t>Kwalifikowane dodatki do wynagrodzenia**</t>
  </si>
  <si>
    <t>Wynagrodzenie brutto</t>
  </si>
  <si>
    <t>Stawka ZUS (%)</t>
  </si>
  <si>
    <t>świadczenia realizowane ze środków ZFŚS dla personelu projektu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</si>
</sst>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_-* #,##0\ _z_ł_-;\-* #,##0\ _z_ł_-;_-* &quot;-&quot;??\ _z_ł_-;_-@_-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u/>
      <sz val="12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2"/>
      <color indexed="8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 applyAlignment="1"/>
    <xf numFmtId="0" fontId="0" fillId="0" borderId="0" xfId="0" applyAlignment="1">
      <alignment vertical="center"/>
    </xf>
    <xf numFmtId="0" fontId="2" fillId="0" borderId="0" xfId="0" applyFont="1"/>
    <xf numFmtId="44" fontId="10" fillId="4" borderId="1" xfId="0" applyNumberFormat="1" applyFont="1" applyFill="1" applyBorder="1" applyAlignment="1">
      <alignment horizontal="center" vertical="center" wrapText="1"/>
    </xf>
    <xf numFmtId="44" fontId="11" fillId="4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164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44" fontId="0" fillId="3" borderId="1" xfId="0" applyNumberFormat="1" applyFill="1" applyBorder="1" applyAlignment="1">
      <alignment vertical="center"/>
    </xf>
    <xf numFmtId="10" fontId="0" fillId="3" borderId="1" xfId="1" applyNumberFormat="1" applyFont="1" applyFill="1" applyBorder="1" applyAlignment="1">
      <alignment vertical="center"/>
    </xf>
    <xf numFmtId="44" fontId="11" fillId="4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10" fillId="4" borderId="1" xfId="1" applyNumberFormat="1" applyFont="1" applyFill="1" applyBorder="1" applyAlignment="1">
      <alignment vertical="center"/>
    </xf>
    <xf numFmtId="0" fontId="5" fillId="0" borderId="0" xfId="0" applyFont="1" applyAlignment="1"/>
    <xf numFmtId="0" fontId="4" fillId="0" borderId="0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165" fontId="0" fillId="3" borderId="1" xfId="2" applyNumberFormat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165" fontId="0" fillId="4" borderId="1" xfId="2" applyNumberFormat="1" applyFont="1" applyFill="1" applyBorder="1" applyAlignment="1">
      <alignment vertical="center"/>
    </xf>
    <xf numFmtId="44" fontId="0" fillId="4" borderId="1" xfId="2" applyNumberFormat="1" applyFont="1" applyFill="1" applyBorder="1" applyAlignment="1">
      <alignment vertical="center"/>
    </xf>
    <xf numFmtId="44" fontId="10" fillId="4" borderId="1" xfId="0" applyNumberFormat="1" applyFont="1" applyFill="1" applyBorder="1" applyAlignment="1">
      <alignment vertical="center"/>
    </xf>
    <xf numFmtId="9" fontId="0" fillId="4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wrapText="1"/>
    </xf>
    <xf numFmtId="44" fontId="0" fillId="0" borderId="0" xfId="3" applyFont="1"/>
    <xf numFmtId="44" fontId="0" fillId="5" borderId="0" xfId="3" applyFont="1" applyFill="1" applyAlignment="1">
      <alignment vertical="center"/>
    </xf>
    <xf numFmtId="44" fontId="0" fillId="0" borderId="0" xfId="3" applyFont="1" applyAlignment="1">
      <alignment vertical="center"/>
    </xf>
    <xf numFmtId="44" fontId="0" fillId="0" borderId="0" xfId="3" applyFont="1" applyAlignment="1">
      <alignment wrapText="1"/>
    </xf>
    <xf numFmtId="44" fontId="0" fillId="5" borderId="0" xfId="3" applyFont="1" applyFill="1"/>
    <xf numFmtId="0" fontId="0" fillId="5" borderId="0" xfId="0" applyFill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center"/>
    </xf>
    <xf numFmtId="0" fontId="4" fillId="0" borderId="0" xfId="0" applyFont="1" applyBorder="1" applyAlignment="1">
      <alignment horizontal="left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4">
    <cellStyle name="Dziesiętny" xfId="2" builtinId="3"/>
    <cellStyle name="Normalny" xfId="0" builtinId="0"/>
    <cellStyle name="Procentowy" xfId="1" builtinId="5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23"/>
  <sheetViews>
    <sheetView tabSelected="1" topLeftCell="A4" zoomScaleNormal="100" workbookViewId="0">
      <selection activeCell="C13" sqref="C13"/>
    </sheetView>
  </sheetViews>
  <sheetFormatPr defaultRowHeight="15"/>
  <cols>
    <col min="1" max="1" width="5.85546875" customWidth="1"/>
    <col min="2" max="2" width="8" customWidth="1"/>
    <col min="3" max="3" width="9" customWidth="1"/>
    <col min="4" max="4" width="41.42578125" customWidth="1"/>
    <col min="5" max="5" width="19" customWidth="1"/>
    <col min="6" max="6" width="12" bestFit="1" customWidth="1"/>
    <col min="7" max="7" width="4.28515625" bestFit="1" customWidth="1"/>
    <col min="8" max="9" width="16" bestFit="1" customWidth="1"/>
    <col min="10" max="10" width="18.28515625" customWidth="1"/>
    <col min="11" max="11" width="15.140625" customWidth="1"/>
    <col min="12" max="12" width="10.85546875" bestFit="1" customWidth="1"/>
    <col min="13" max="13" width="13.7109375" customWidth="1"/>
    <col min="14" max="14" width="13.28515625" customWidth="1"/>
    <col min="15" max="15" width="11.140625" customWidth="1"/>
    <col min="16" max="16" width="17.85546875" customWidth="1"/>
    <col min="17" max="17" width="14.7109375" bestFit="1" customWidth="1"/>
    <col min="18" max="18" width="10.5703125" bestFit="1" customWidth="1"/>
    <col min="19" max="19" width="11.7109375" bestFit="1" customWidth="1"/>
    <col min="20" max="20" width="16.7109375" bestFit="1" customWidth="1"/>
    <col min="21" max="21" width="16.7109375" customWidth="1"/>
    <col min="22" max="22" width="12.28515625" bestFit="1" customWidth="1"/>
    <col min="23" max="23" width="11.42578125" customWidth="1"/>
    <col min="24" max="24" width="13.5703125" customWidth="1"/>
    <col min="25" max="25" width="10.85546875" customWidth="1"/>
  </cols>
  <sheetData>
    <row r="1" spans="1:27" s="1" customFormat="1">
      <c r="W1" s="43" t="s">
        <v>63</v>
      </c>
      <c r="X1" s="43"/>
      <c r="Y1" s="43"/>
      <c r="Z1" s="43"/>
      <c r="AA1" s="43"/>
    </row>
    <row r="2" spans="1:27" s="2" customFormat="1" ht="20.25" customHeight="1">
      <c r="A2" s="22" t="s">
        <v>26</v>
      </c>
      <c r="B2" s="22"/>
      <c r="C2" s="22"/>
      <c r="D2" s="22"/>
      <c r="J2" s="22"/>
      <c r="K2" s="22"/>
      <c r="L2" s="22"/>
      <c r="M2" s="22"/>
      <c r="N2" s="22"/>
      <c r="O2" s="22"/>
      <c r="P2" s="22"/>
      <c r="Q2" s="22"/>
    </row>
    <row r="3" spans="1:27" s="1" customFormat="1" ht="87.75" customHeight="1">
      <c r="A3" s="44" t="s">
        <v>15</v>
      </c>
      <c r="B3" s="44"/>
      <c r="C3" s="44"/>
      <c r="D3" s="44"/>
      <c r="E3" s="44"/>
      <c r="J3" s="23"/>
      <c r="K3" s="23"/>
      <c r="L3" s="23"/>
      <c r="M3" s="23"/>
      <c r="N3" s="23"/>
      <c r="O3" s="23"/>
      <c r="P3" s="23"/>
      <c r="Q3" s="3"/>
    </row>
    <row r="4" spans="1:27" s="1" customFormat="1" ht="14.25" customHeight="1"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3"/>
    </row>
    <row r="5" spans="1:27">
      <c r="A5" s="45" t="s">
        <v>25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  <c r="O5" s="24"/>
      <c r="P5" s="50" t="s">
        <v>10</v>
      </c>
      <c r="Q5" s="50"/>
      <c r="R5" s="50"/>
      <c r="S5" s="50"/>
      <c r="T5" s="50"/>
      <c r="U5" s="50"/>
      <c r="V5" s="51"/>
      <c r="W5" s="48" t="s">
        <v>16</v>
      </c>
      <c r="X5" s="48"/>
      <c r="Y5" s="48"/>
      <c r="Z5" s="48"/>
      <c r="AA5" s="48"/>
    </row>
    <row r="6" spans="1:27" s="20" customFormat="1" ht="75">
      <c r="A6" s="18" t="s">
        <v>17</v>
      </c>
      <c r="B6" s="18" t="s">
        <v>18</v>
      </c>
      <c r="C6" s="19" t="s">
        <v>75</v>
      </c>
      <c r="D6" s="18" t="s">
        <v>27</v>
      </c>
      <c r="E6" s="19" t="s">
        <v>19</v>
      </c>
      <c r="F6" s="18" t="s">
        <v>76</v>
      </c>
      <c r="G6" s="18" t="s">
        <v>0</v>
      </c>
      <c r="H6" s="18" t="s">
        <v>77</v>
      </c>
      <c r="I6" s="18" t="s">
        <v>78</v>
      </c>
      <c r="J6" s="19" t="s">
        <v>79</v>
      </c>
      <c r="K6" s="19" t="s">
        <v>80</v>
      </c>
      <c r="L6" s="19" t="s">
        <v>81</v>
      </c>
      <c r="M6" s="19" t="s">
        <v>73</v>
      </c>
      <c r="N6" s="19" t="s">
        <v>72</v>
      </c>
      <c r="O6" s="19" t="s">
        <v>23</v>
      </c>
      <c r="P6" s="26" t="s">
        <v>71</v>
      </c>
      <c r="Q6" s="6" t="s">
        <v>28</v>
      </c>
      <c r="R6" s="26" t="s">
        <v>24</v>
      </c>
      <c r="S6" s="6" t="s">
        <v>73</v>
      </c>
      <c r="T6" s="6" t="s">
        <v>62</v>
      </c>
      <c r="U6" s="6" t="s">
        <v>74</v>
      </c>
      <c r="V6" s="7" t="s">
        <v>11</v>
      </c>
      <c r="W6" s="9" t="s">
        <v>6</v>
      </c>
      <c r="X6" s="10" t="s">
        <v>7</v>
      </c>
      <c r="Y6" s="10" t="s">
        <v>70</v>
      </c>
      <c r="Z6" s="9" t="s">
        <v>8</v>
      </c>
      <c r="AA6" s="9" t="s">
        <v>9</v>
      </c>
    </row>
    <row r="7" spans="1:27" s="4" customFormat="1">
      <c r="A7" s="11">
        <v>1</v>
      </c>
      <c r="B7" s="11"/>
      <c r="C7" s="11"/>
      <c r="D7" s="12"/>
      <c r="E7" s="11"/>
      <c r="F7" s="11"/>
      <c r="G7" s="11"/>
      <c r="H7" s="13"/>
      <c r="I7" s="13"/>
      <c r="J7" s="13"/>
      <c r="K7" s="13">
        <f>SUM(H7:J7)</f>
        <v>0</v>
      </c>
      <c r="L7" s="14">
        <v>0.19639999999999999</v>
      </c>
      <c r="M7" s="13">
        <f>K7*L7</f>
        <v>0</v>
      </c>
      <c r="N7" s="13">
        <f>K7+M7</f>
        <v>0</v>
      </c>
      <c r="O7" s="25">
        <v>24</v>
      </c>
      <c r="P7" s="30"/>
      <c r="Q7" s="27"/>
      <c r="R7" s="28">
        <f>(K7*P7)/O7</f>
        <v>0</v>
      </c>
      <c r="S7" s="21">
        <f>R7*0.1964</f>
        <v>0</v>
      </c>
      <c r="T7" s="29">
        <f>R7+S7</f>
        <v>0</v>
      </c>
      <c r="U7" s="29"/>
      <c r="V7" s="15">
        <f>Q7*MIN(T7:U7)</f>
        <v>0</v>
      </c>
      <c r="W7" s="16"/>
      <c r="X7" s="17"/>
      <c r="Y7" s="17"/>
      <c r="Z7" s="17"/>
      <c r="AA7" s="17"/>
    </row>
    <row r="8" spans="1:27">
      <c r="A8" s="11">
        <v>2</v>
      </c>
      <c r="B8" s="11"/>
      <c r="C8" s="11"/>
      <c r="D8" s="12"/>
      <c r="E8" s="11"/>
      <c r="F8" s="11"/>
      <c r="G8" s="11"/>
      <c r="H8" s="13"/>
      <c r="I8" s="13"/>
      <c r="J8" s="13"/>
      <c r="K8" s="13">
        <f t="shared" ref="K8:K9" si="0">SUM(H8:J8)</f>
        <v>0</v>
      </c>
      <c r="L8" s="14">
        <v>0.19639999999999999</v>
      </c>
      <c r="M8" s="13">
        <f t="shared" ref="M8:M9" si="1">K8*L8</f>
        <v>0</v>
      </c>
      <c r="N8" s="13">
        <f t="shared" ref="N8:N9" si="2">K8+M8</f>
        <v>0</v>
      </c>
      <c r="O8" s="25">
        <v>48</v>
      </c>
      <c r="P8" s="30"/>
      <c r="Q8" s="27"/>
      <c r="R8" s="28">
        <f>(K8*P8)/O8</f>
        <v>0</v>
      </c>
      <c r="S8" s="21">
        <f t="shared" ref="S8:S9" si="3">R8*0.1964</f>
        <v>0</v>
      </c>
      <c r="T8" s="29">
        <f t="shared" ref="T8" si="4">R8+S8</f>
        <v>0</v>
      </c>
      <c r="U8" s="29"/>
      <c r="V8" s="15">
        <f t="shared" ref="V8:V9" si="5">Q8*MIN(T8:U8)</f>
        <v>0</v>
      </c>
      <c r="W8" s="16"/>
      <c r="X8" s="17"/>
      <c r="Y8" s="17"/>
      <c r="Z8" s="17"/>
      <c r="AA8" s="17"/>
    </row>
    <row r="9" spans="1:27">
      <c r="A9" s="11">
        <v>3</v>
      </c>
      <c r="B9" s="11"/>
      <c r="C9" s="11"/>
      <c r="D9" s="12"/>
      <c r="E9" s="11"/>
      <c r="F9" s="11"/>
      <c r="G9" s="11"/>
      <c r="H9" s="13"/>
      <c r="I9" s="13"/>
      <c r="J9" s="13"/>
      <c r="K9" s="13">
        <f t="shared" si="0"/>
        <v>0</v>
      </c>
      <c r="L9" s="14">
        <v>0.19639999999999999</v>
      </c>
      <c r="M9" s="13">
        <f t="shared" si="1"/>
        <v>0</v>
      </c>
      <c r="N9" s="13">
        <f t="shared" si="2"/>
        <v>0</v>
      </c>
      <c r="O9" s="25">
        <v>32</v>
      </c>
      <c r="P9" s="30"/>
      <c r="Q9" s="27"/>
      <c r="R9" s="28">
        <f t="shared" ref="R9" si="6">(K9*P9)/O9</f>
        <v>0</v>
      </c>
      <c r="S9" s="21">
        <f t="shared" si="3"/>
        <v>0</v>
      </c>
      <c r="T9" s="29">
        <f>R9+S9</f>
        <v>0</v>
      </c>
      <c r="U9" s="29"/>
      <c r="V9" s="15">
        <f t="shared" si="5"/>
        <v>0</v>
      </c>
      <c r="W9" s="16"/>
      <c r="X9" s="17"/>
      <c r="Y9" s="17"/>
      <c r="Z9" s="17"/>
      <c r="AA9" s="17"/>
    </row>
    <row r="11" spans="1:27">
      <c r="A11" s="49" t="s">
        <v>13</v>
      </c>
      <c r="B11" s="49"/>
      <c r="C11" t="s">
        <v>1</v>
      </c>
    </row>
    <row r="12" spans="1:27">
      <c r="C12" t="s">
        <v>82</v>
      </c>
    </row>
    <row r="13" spans="1:27">
      <c r="C13" t="s">
        <v>2</v>
      </c>
    </row>
    <row r="14" spans="1:27">
      <c r="C14" t="s">
        <v>3</v>
      </c>
    </row>
    <row r="15" spans="1:27">
      <c r="D15" t="s">
        <v>20</v>
      </c>
    </row>
    <row r="16" spans="1:27">
      <c r="D16" t="s">
        <v>4</v>
      </c>
    </row>
    <row r="17" spans="1:4">
      <c r="D17" t="s">
        <v>5</v>
      </c>
    </row>
    <row r="19" spans="1:4">
      <c r="A19" t="s">
        <v>30</v>
      </c>
    </row>
    <row r="20" spans="1:4">
      <c r="A20" t="s">
        <v>29</v>
      </c>
    </row>
    <row r="22" spans="1:4" s="5" customFormat="1">
      <c r="B22" s="8" t="s">
        <v>14</v>
      </c>
      <c r="C22" s="5" t="s">
        <v>22</v>
      </c>
    </row>
    <row r="23" spans="1:4">
      <c r="C23" s="8" t="s">
        <v>21</v>
      </c>
    </row>
  </sheetData>
  <mergeCells count="6">
    <mergeCell ref="W1:AA1"/>
    <mergeCell ref="A3:E3"/>
    <mergeCell ref="A5:N5"/>
    <mergeCell ref="W5:AA5"/>
    <mergeCell ref="A11:B11"/>
    <mergeCell ref="P5:V5"/>
  </mergeCells>
  <printOptions gridLines="1"/>
  <pageMargins left="0.70866141732283472" right="0.70866141732283472" top="0.74803149606299213" bottom="0.74803149606299213" header="0.31496062992125984" footer="0.31496062992125984"/>
  <pageSetup paperSize="9" scale="98" fitToWidth="3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I4" sqref="I4"/>
    </sheetView>
  </sheetViews>
  <sheetFormatPr defaultRowHeight="15"/>
  <cols>
    <col min="1" max="1" width="13.42578125" customWidth="1"/>
    <col min="2" max="2" width="37.28515625" customWidth="1"/>
    <col min="3" max="3" width="12.85546875" customWidth="1"/>
    <col min="4" max="4" width="12.7109375" customWidth="1"/>
    <col min="5" max="5" width="13" customWidth="1"/>
    <col min="6" max="7" width="9.85546875" bestFit="1" customWidth="1"/>
  </cols>
  <sheetData>
    <row r="1" spans="1:7" ht="45">
      <c r="A1" s="31" t="s">
        <v>31</v>
      </c>
      <c r="B1" s="31" t="s">
        <v>32</v>
      </c>
      <c r="C1" s="31" t="s">
        <v>33</v>
      </c>
      <c r="D1" s="31" t="s">
        <v>34</v>
      </c>
      <c r="E1" s="31" t="s">
        <v>35</v>
      </c>
      <c r="F1" s="32" t="s">
        <v>36</v>
      </c>
      <c r="G1" s="20" t="s">
        <v>37</v>
      </c>
    </row>
    <row r="2" spans="1:7">
      <c r="A2" s="52" t="s">
        <v>12</v>
      </c>
      <c r="B2" s="33" t="s">
        <v>38</v>
      </c>
      <c r="C2" s="33" t="s">
        <v>64</v>
      </c>
      <c r="D2" s="34">
        <v>5390</v>
      </c>
      <c r="E2" s="34">
        <v>14950</v>
      </c>
      <c r="F2" s="35">
        <v>247</v>
      </c>
      <c r="G2" s="36">
        <f>F2/1.2971</f>
        <v>190.4247937707193</v>
      </c>
    </row>
    <row r="3" spans="1:7" ht="45">
      <c r="A3" s="52"/>
      <c r="B3" s="33" t="s">
        <v>39</v>
      </c>
      <c r="C3" s="33" t="s">
        <v>65</v>
      </c>
      <c r="D3" s="34">
        <v>5025</v>
      </c>
      <c r="E3" s="34">
        <v>11960</v>
      </c>
      <c r="F3" s="35">
        <v>177</v>
      </c>
      <c r="G3" s="36">
        <f t="shared" ref="G3:G10" si="0">F3/1.2971</f>
        <v>136.45825302598104</v>
      </c>
    </row>
    <row r="4" spans="1:7" ht="75">
      <c r="A4" s="52"/>
      <c r="B4" s="33" t="s">
        <v>40</v>
      </c>
      <c r="C4" s="33" t="s">
        <v>65</v>
      </c>
      <c r="D4" s="34">
        <v>4605</v>
      </c>
      <c r="E4" s="34">
        <v>10470</v>
      </c>
      <c r="F4" s="35">
        <v>157</v>
      </c>
      <c r="G4" s="36">
        <f t="shared" si="0"/>
        <v>121.03924138462725</v>
      </c>
    </row>
    <row r="5" spans="1:7" ht="30">
      <c r="A5" s="52" t="s">
        <v>41</v>
      </c>
      <c r="B5" s="33" t="s">
        <v>42</v>
      </c>
      <c r="C5" s="33" t="s">
        <v>66</v>
      </c>
      <c r="D5" s="34">
        <v>4305</v>
      </c>
      <c r="E5" s="34">
        <v>8970</v>
      </c>
      <c r="F5" s="35">
        <v>121</v>
      </c>
      <c r="G5" s="36">
        <f t="shared" si="0"/>
        <v>93.285020430190428</v>
      </c>
    </row>
    <row r="6" spans="1:7" ht="45">
      <c r="A6" s="52"/>
      <c r="B6" s="33" t="s">
        <v>43</v>
      </c>
      <c r="C6" s="33" t="s">
        <v>66</v>
      </c>
      <c r="D6" s="34">
        <v>3820</v>
      </c>
      <c r="E6" s="34">
        <v>7360</v>
      </c>
      <c r="F6" s="35">
        <v>91</v>
      </c>
      <c r="G6" s="36">
        <f t="shared" si="0"/>
        <v>70.156502968159742</v>
      </c>
    </row>
    <row r="7" spans="1:7" ht="30">
      <c r="A7" s="52"/>
      <c r="B7" s="33" t="s">
        <v>44</v>
      </c>
      <c r="C7" s="33" t="s">
        <v>67</v>
      </c>
      <c r="D7" s="34">
        <v>3025</v>
      </c>
      <c r="E7" s="34">
        <v>5750</v>
      </c>
      <c r="F7" s="35">
        <v>95</v>
      </c>
      <c r="G7" s="36">
        <f t="shared" si="0"/>
        <v>73.240305296430506</v>
      </c>
    </row>
    <row r="8" spans="1:7">
      <c r="A8" s="52" t="s">
        <v>45</v>
      </c>
      <c r="B8" s="33" t="s">
        <v>45</v>
      </c>
      <c r="C8" s="33" t="s">
        <v>68</v>
      </c>
      <c r="D8" s="34">
        <v>2450</v>
      </c>
      <c r="E8" s="34">
        <v>4670</v>
      </c>
      <c r="F8" s="35">
        <v>65</v>
      </c>
      <c r="G8" s="36">
        <f t="shared" si="0"/>
        <v>50.11178783439982</v>
      </c>
    </row>
    <row r="9" spans="1:7">
      <c r="A9" s="52"/>
      <c r="B9" s="33" t="s">
        <v>46</v>
      </c>
      <c r="C9" s="33" t="s">
        <v>69</v>
      </c>
      <c r="D9" s="34">
        <v>2375</v>
      </c>
      <c r="E9" s="34">
        <v>4770</v>
      </c>
      <c r="F9" s="35">
        <v>51</v>
      </c>
      <c r="G9" s="36">
        <f t="shared" si="0"/>
        <v>39.318479685452168</v>
      </c>
    </row>
    <row r="10" spans="1:7">
      <c r="A10" s="52"/>
      <c r="B10" s="33" t="s">
        <v>47</v>
      </c>
      <c r="C10" s="33" t="s">
        <v>67</v>
      </c>
      <c r="D10" s="37">
        <v>2375</v>
      </c>
      <c r="E10" s="37">
        <v>4770</v>
      </c>
      <c r="F10" s="38">
        <v>77</v>
      </c>
      <c r="G10" s="36">
        <f t="shared" si="0"/>
        <v>59.36319481921209</v>
      </c>
    </row>
    <row r="11" spans="1:7">
      <c r="B11" s="33"/>
      <c r="C11" s="33"/>
      <c r="D11" s="33"/>
      <c r="E11" s="33"/>
    </row>
    <row r="12" spans="1:7">
      <c r="B12" s="33" t="s">
        <v>48</v>
      </c>
      <c r="C12" s="33"/>
      <c r="D12" s="33"/>
      <c r="E12" s="33"/>
    </row>
    <row r="13" spans="1:7">
      <c r="B13" s="33"/>
      <c r="C13" s="33"/>
      <c r="D13" s="33"/>
      <c r="E13" s="33"/>
    </row>
    <row r="14" spans="1:7" ht="30">
      <c r="B14" s="39" t="s">
        <v>49</v>
      </c>
      <c r="C14" s="33"/>
      <c r="D14" s="33"/>
      <c r="E14" s="33"/>
    </row>
    <row r="15" spans="1:7">
      <c r="B15" s="33"/>
      <c r="C15" s="33"/>
      <c r="D15" s="33"/>
      <c r="E15" s="33"/>
    </row>
    <row r="16" spans="1:7">
      <c r="B16" s="33"/>
      <c r="C16" s="33"/>
      <c r="D16" s="33"/>
      <c r="E16" s="33"/>
    </row>
    <row r="17" spans="1:5">
      <c r="B17" s="40" t="s">
        <v>50</v>
      </c>
      <c r="C17" s="33"/>
      <c r="D17" s="33"/>
      <c r="E17" s="33"/>
    </row>
    <row r="18" spans="1:5">
      <c r="B18" s="33" t="s">
        <v>51</v>
      </c>
      <c r="C18" s="33"/>
      <c r="D18" s="33"/>
      <c r="E18" s="33"/>
    </row>
    <row r="19" spans="1:5">
      <c r="B19" s="33"/>
      <c r="C19" s="33"/>
      <c r="D19" s="33"/>
      <c r="E19" s="33"/>
    </row>
    <row r="20" spans="1:5">
      <c r="A20" s="41" t="s">
        <v>52</v>
      </c>
      <c r="B20" s="33" t="s">
        <v>53</v>
      </c>
      <c r="C20" s="33"/>
      <c r="D20" s="33"/>
      <c r="E20" s="33"/>
    </row>
    <row r="21" spans="1:5" ht="30">
      <c r="A21" s="42" t="s">
        <v>54</v>
      </c>
      <c r="B21" s="33" t="s">
        <v>55</v>
      </c>
      <c r="C21" s="33"/>
      <c r="D21" s="33"/>
      <c r="E21" s="33"/>
    </row>
    <row r="22" spans="1:5" ht="30">
      <c r="A22" s="41" t="s">
        <v>56</v>
      </c>
      <c r="B22" s="33" t="s">
        <v>57</v>
      </c>
      <c r="C22" s="33"/>
      <c r="D22" s="33"/>
      <c r="E22" s="33"/>
    </row>
    <row r="23" spans="1:5">
      <c r="A23" s="41" t="s">
        <v>58</v>
      </c>
      <c r="B23" s="33" t="s">
        <v>59</v>
      </c>
      <c r="C23" s="33"/>
      <c r="D23" s="33"/>
      <c r="E23" s="33"/>
    </row>
    <row r="24" spans="1:5">
      <c r="A24" s="41" t="s">
        <v>60</v>
      </c>
      <c r="B24" s="33" t="s">
        <v>61</v>
      </c>
      <c r="C24" s="33"/>
      <c r="D24" s="33"/>
      <c r="E24" s="33"/>
    </row>
  </sheetData>
  <mergeCells count="3">
    <mergeCell ref="A2:A4"/>
    <mergeCell ref="A5:A7"/>
    <mergeCell ref="A8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ZESTAWIENIE</vt:lpstr>
      <vt:lpstr>STAWKI</vt:lpstr>
      <vt:lpstr>ZESTAWIENIE!Obszar_wydruku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Sura</dc:creator>
  <cp:lastModifiedBy>Karolina Kolibabka</cp:lastModifiedBy>
  <cp:lastPrinted>2018-11-09T09:05:35Z</cp:lastPrinted>
  <dcterms:created xsi:type="dcterms:W3CDTF">2018-10-09T10:15:09Z</dcterms:created>
  <dcterms:modified xsi:type="dcterms:W3CDTF">2018-11-14T12:52:01Z</dcterms:modified>
</cp:coreProperties>
</file>